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repartizare mai-nov._28.04.2015" sheetId="1" r:id="rId1"/>
  </sheets>
  <definedNames/>
  <calcPr fullCalcOnLoad="1"/>
</workbook>
</file>

<file path=xl/sharedStrings.xml><?xml version="1.0" encoding="utf-8"?>
<sst xmlns="http://schemas.openxmlformats.org/spreadsheetml/2006/main" count="71" uniqueCount="70">
  <si>
    <t>LABORATOR</t>
  </si>
  <si>
    <t>CMI SANDRU MARIANA</t>
  </si>
  <si>
    <t>CMI LICIU VERONICA</t>
  </si>
  <si>
    <t>SC MEDCHIM SRL</t>
  </si>
  <si>
    <t>SC M&amp;M CONSULT SRL</t>
  </si>
  <si>
    <t>TOTAL LABORATOARE</t>
  </si>
  <si>
    <t>SC ALPHA MEDICAL SRL</t>
  </si>
  <si>
    <t>SC VITAL PRAXIS SRL -ECO</t>
  </si>
  <si>
    <t>CMI MEDAIDA -ECO</t>
  </si>
  <si>
    <t>CMI MARIMED-ECO</t>
  </si>
  <si>
    <t>CMI VACAROIU- ECO</t>
  </si>
  <si>
    <t>SC M&amp;M CONSULT SRL-ECO</t>
  </si>
  <si>
    <t>SC MEDOLY SRL</t>
  </si>
  <si>
    <t>TOTAL RADIOLOGIE</t>
  </si>
  <si>
    <t>TOTAL ACTIVITATE CURENTA</t>
  </si>
  <si>
    <t>SC ROMRAD RMN  SRL</t>
  </si>
  <si>
    <t xml:space="preserve">CMI BUZULICA RADU LUCIAN </t>
  </si>
  <si>
    <t>Nr.Crt.</t>
  </si>
  <si>
    <t>SC SANOMED SRL</t>
  </si>
  <si>
    <t>SC CLINIC INVEST SRL</t>
  </si>
  <si>
    <t>SPITALUL JUD.-RADIOL SPIT.</t>
  </si>
  <si>
    <t>SPITALUL CF-RADIOL SPIT.</t>
  </si>
  <si>
    <t>SC DOMINA SANA SRL</t>
  </si>
  <si>
    <t>CMI DIAMED - ECO</t>
  </si>
  <si>
    <t>SC TOP MED SRL</t>
  </si>
  <si>
    <t>5=2+3+4</t>
  </si>
  <si>
    <t>Ec. Maria Vladu</t>
  </si>
  <si>
    <t>Ec. Florina Bircu</t>
  </si>
  <si>
    <t>Director Relatii Contractuale,</t>
  </si>
  <si>
    <t>Jr. Sorin Cristinel Draghici</t>
  </si>
  <si>
    <t>Sef Serv.CDF,</t>
  </si>
  <si>
    <t>Ec. Drina Albu</t>
  </si>
  <si>
    <t>Intocmit,</t>
  </si>
  <si>
    <t>Ec. Alina Albei</t>
  </si>
  <si>
    <t>Presedinte - Director General,</t>
  </si>
  <si>
    <t>Director Executiv Economic,</t>
  </si>
  <si>
    <t>Valoare martie      2015      CONTRACTAT</t>
  </si>
  <si>
    <t>SUME</t>
  </si>
  <si>
    <t>PROCENT</t>
  </si>
  <si>
    <t>ANATOMIE PATOLOGICA</t>
  </si>
  <si>
    <t>RADIOLOGIE CONVENTIONALA</t>
  </si>
  <si>
    <t>RMN</t>
  </si>
  <si>
    <t>ECO MF</t>
  </si>
  <si>
    <t>ECO CLINICE</t>
  </si>
  <si>
    <t>Valoare ian. 2015      REALIZAT</t>
  </si>
  <si>
    <t>Valoare febr. 2015      REALIZAT</t>
  </si>
  <si>
    <t>Valoare aprilie      2015      CONTRACTAT</t>
  </si>
  <si>
    <t>LEI</t>
  </si>
  <si>
    <t>CREDIT ANGAJAMENT AN 2015</t>
  </si>
  <si>
    <t>ANGAJAT IAN. - MARTIE 2015</t>
  </si>
  <si>
    <t>TOTAL LABORATOARE ANALIZE</t>
  </si>
  <si>
    <t>TOTAL RADIOLOGIE - IMAGISTICA</t>
  </si>
  <si>
    <t>RAMAS DE CONTRACTAT APR. - NOV. 2015</t>
  </si>
  <si>
    <t>APRILIE - NOIEMBRIE 2015</t>
  </si>
  <si>
    <t>Valoare mai      2015      CONTRACTAT</t>
  </si>
  <si>
    <t>Valoare iunie      2015      CONTRACTAT</t>
  </si>
  <si>
    <t>Valoare iulie      2015      CONTRACTAT</t>
  </si>
  <si>
    <t>Valoare august      2015      CONTRACTAT</t>
  </si>
  <si>
    <t>Valoare septembrie      2015      CONTRACTAT</t>
  </si>
  <si>
    <t>Valoare octombrie      2015      CONTRACTAT</t>
  </si>
  <si>
    <t>Valoare noiembrie      2015      CONTRACTAT</t>
  </si>
  <si>
    <t>TOTAL IAN .- NOV. 2015</t>
  </si>
  <si>
    <t>CMI INAMED - ECO</t>
  </si>
  <si>
    <t>CMI HORIMED - ECO</t>
  </si>
  <si>
    <t>SC ENDODIABET SRL</t>
  </si>
  <si>
    <t>FURNIZORI IESITI DIN CONTRACT</t>
  </si>
  <si>
    <t>DE REPARTIZAT</t>
  </si>
  <si>
    <t>VALOARE REALIZAT_CONTRACTAT IANUARIE - NOIEMBRIE 2015</t>
  </si>
  <si>
    <t>VALOARE TRIM.I 2015</t>
  </si>
  <si>
    <t>14=2+3+4+6+7+8+9+10+11+12+13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</si>
</sst>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2"/>
      <name val="Arial"/>
      <family val="0"/>
    </font>
    <font>
      <b/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wrapText="1"/>
    </xf>
    <xf numFmtId="0" fontId="0" fillId="0" borderId="1" xfId="0" applyBorder="1" applyAlignment="1">
      <alignment horizontal="center"/>
    </xf>
    <xf numFmtId="4" fontId="0" fillId="0" borderId="1" xfId="0" applyNumberFormat="1" applyFon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4" fontId="0" fillId="0" borderId="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0" xfId="0" applyFont="1" applyAlignment="1">
      <alignment/>
    </xf>
    <xf numFmtId="0" fontId="0" fillId="0" borderId="1" xfId="0" applyFont="1" applyBorder="1" applyAlignment="1">
      <alignment/>
    </xf>
    <xf numFmtId="4" fontId="0" fillId="0" borderId="1" xfId="0" applyNumberFormat="1" applyFont="1" applyBorder="1" applyAlignment="1">
      <alignment/>
    </xf>
    <xf numFmtId="49" fontId="2" fillId="0" borderId="1" xfId="0" applyNumberFormat="1" applyFont="1" applyBorder="1" applyAlignment="1">
      <alignment/>
    </xf>
    <xf numFmtId="2" fontId="0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4" fontId="0" fillId="0" borderId="1" xfId="0" applyNumberFormat="1" applyFont="1" applyBorder="1" applyAlignment="1">
      <alignment/>
    </xf>
    <xf numFmtId="0" fontId="0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4" fontId="0" fillId="0" borderId="0" xfId="0" applyNumberFormat="1" applyFont="1" applyBorder="1" applyAlignment="1">
      <alignment horizontal="center"/>
    </xf>
    <xf numFmtId="2" fontId="2" fillId="0" borderId="3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1"/>
  <sheetViews>
    <sheetView tabSelected="1" workbookViewId="0" topLeftCell="A1">
      <selection activeCell="G11" sqref="G11"/>
    </sheetView>
  </sheetViews>
  <sheetFormatPr defaultColWidth="9.140625" defaultRowHeight="12.75"/>
  <cols>
    <col min="1" max="1" width="4.140625" style="0" customWidth="1"/>
    <col min="2" max="2" width="38.8515625" style="0" customWidth="1"/>
    <col min="3" max="3" width="12.140625" style="0" customWidth="1"/>
    <col min="4" max="4" width="12.57421875" style="0" customWidth="1"/>
    <col min="5" max="5" width="14.421875" style="0" customWidth="1"/>
    <col min="6" max="6" width="11.421875" style="0" customWidth="1"/>
    <col min="7" max="7" width="14.28125" style="0" customWidth="1"/>
    <col min="8" max="10" width="13.28125" style="0" customWidth="1"/>
    <col min="11" max="11" width="14.421875" style="0" customWidth="1"/>
    <col min="12" max="13" width="13.28125" style="0" customWidth="1"/>
    <col min="14" max="14" width="13.421875" style="0" customWidth="1"/>
    <col min="15" max="15" width="29.7109375" style="0" customWidth="1"/>
    <col min="19" max="19" width="10.140625" style="0" bestFit="1" customWidth="1"/>
  </cols>
  <sheetData>
    <row r="1" ht="12.75">
      <c r="C1" s="1" t="s">
        <v>67</v>
      </c>
    </row>
    <row r="3" spans="1:15" ht="54" customHeight="1">
      <c r="A3" s="33" t="s">
        <v>17</v>
      </c>
      <c r="B3" s="33" t="s">
        <v>0</v>
      </c>
      <c r="C3" s="34" t="s">
        <v>44</v>
      </c>
      <c r="D3" s="34" t="s">
        <v>45</v>
      </c>
      <c r="E3" s="34" t="s">
        <v>36</v>
      </c>
      <c r="F3" s="34" t="s">
        <v>68</v>
      </c>
      <c r="G3" s="34" t="s">
        <v>46</v>
      </c>
      <c r="H3" s="34" t="s">
        <v>54</v>
      </c>
      <c r="I3" s="34" t="s">
        <v>55</v>
      </c>
      <c r="J3" s="34" t="s">
        <v>56</v>
      </c>
      <c r="K3" s="34" t="s">
        <v>57</v>
      </c>
      <c r="L3" s="34" t="s">
        <v>58</v>
      </c>
      <c r="M3" s="34" t="s">
        <v>59</v>
      </c>
      <c r="N3" s="34" t="s">
        <v>60</v>
      </c>
      <c r="O3" s="34" t="s">
        <v>61</v>
      </c>
    </row>
    <row r="4" spans="1:15" ht="12.75">
      <c r="A4" s="3">
        <v>0</v>
      </c>
      <c r="B4" s="3">
        <v>1</v>
      </c>
      <c r="C4" s="8">
        <v>2</v>
      </c>
      <c r="D4" s="8">
        <v>3</v>
      </c>
      <c r="E4" s="8">
        <v>4</v>
      </c>
      <c r="F4" s="8" t="s">
        <v>25</v>
      </c>
      <c r="G4" s="8">
        <v>6</v>
      </c>
      <c r="H4" s="8">
        <v>7</v>
      </c>
      <c r="I4" s="8">
        <v>8</v>
      </c>
      <c r="J4" s="8">
        <v>9</v>
      </c>
      <c r="K4" s="8">
        <v>10</v>
      </c>
      <c r="L4" s="8">
        <v>11</v>
      </c>
      <c r="M4" s="8">
        <v>12</v>
      </c>
      <c r="N4" s="8">
        <v>13</v>
      </c>
      <c r="O4" s="8" t="s">
        <v>69</v>
      </c>
    </row>
    <row r="5" spans="1:15" ht="12.75">
      <c r="A5" s="3">
        <v>1</v>
      </c>
      <c r="B5" s="6" t="s">
        <v>19</v>
      </c>
      <c r="C5" s="10">
        <v>106438.46</v>
      </c>
      <c r="D5" s="10">
        <v>118128.85</v>
      </c>
      <c r="E5" s="10">
        <v>111458.11190177868</v>
      </c>
      <c r="F5" s="10">
        <f>C5+D5+E5</f>
        <v>336025.42190177867</v>
      </c>
      <c r="G5" s="12">
        <v>65744.12018151229</v>
      </c>
      <c r="H5" s="12">
        <v>65401.25</v>
      </c>
      <c r="I5" s="12">
        <v>65401.22997406967</v>
      </c>
      <c r="J5" s="12">
        <v>65401.22997406967</v>
      </c>
      <c r="K5" s="12">
        <v>65401.22997406967</v>
      </c>
      <c r="L5" s="12">
        <v>65401.22997406967</v>
      </c>
      <c r="M5" s="12">
        <v>65401.22997406967</v>
      </c>
      <c r="N5" s="12">
        <v>65401.22997406967</v>
      </c>
      <c r="O5" s="10">
        <f>C5+D5+E5+G5+H5+I5+J5+K5+L5+M5+N5</f>
        <v>859578.1719277088</v>
      </c>
    </row>
    <row r="6" spans="1:15" ht="12.75">
      <c r="A6" s="3">
        <v>2</v>
      </c>
      <c r="B6" s="6" t="s">
        <v>1</v>
      </c>
      <c r="C6" s="10">
        <v>50067.75</v>
      </c>
      <c r="D6" s="10">
        <v>55275.33</v>
      </c>
      <c r="E6" s="10">
        <v>51590.137735061086</v>
      </c>
      <c r="F6" s="10">
        <f aca="true" t="shared" si="0" ref="F6:F13">C6+D6+E6</f>
        <v>156933.21773506107</v>
      </c>
      <c r="G6" s="12">
        <v>32273.46072737497</v>
      </c>
      <c r="H6" s="12">
        <f>(341453.59-G6)/7</f>
        <v>44168.589896089296</v>
      </c>
      <c r="I6" s="12">
        <v>44168.589896089296</v>
      </c>
      <c r="J6" s="12">
        <v>44168.589896089296</v>
      </c>
      <c r="K6" s="12">
        <v>44168.589896089296</v>
      </c>
      <c r="L6" s="12">
        <v>44168.589896089296</v>
      </c>
      <c r="M6" s="12">
        <v>44168.589896089296</v>
      </c>
      <c r="N6" s="12">
        <v>44168.589896089296</v>
      </c>
      <c r="O6" s="10">
        <f aca="true" t="shared" si="1" ref="O6:O13">C6+D6+E6+G6+H6+I6+J6+K6+L6+M6+N6</f>
        <v>498386.80773506104</v>
      </c>
    </row>
    <row r="7" spans="1:15" ht="12.75">
      <c r="A7" s="3">
        <v>3</v>
      </c>
      <c r="B7" s="6" t="s">
        <v>24</v>
      </c>
      <c r="C7" s="10">
        <v>40786.28</v>
      </c>
      <c r="D7" s="10">
        <v>45445.73</v>
      </c>
      <c r="E7" s="10">
        <v>42903.5584460067</v>
      </c>
      <c r="F7" s="10">
        <f t="shared" si="0"/>
        <v>129135.56844600671</v>
      </c>
      <c r="G7" s="12">
        <v>25308.2850707547</v>
      </c>
      <c r="H7" s="12">
        <f>(257134.16-G7)/7</f>
        <v>33117.98213274933</v>
      </c>
      <c r="I7" s="12">
        <v>33117.98213274933</v>
      </c>
      <c r="J7" s="12">
        <v>33117.98213274933</v>
      </c>
      <c r="K7" s="12">
        <v>33117.98213274933</v>
      </c>
      <c r="L7" s="12">
        <v>33117.98213274933</v>
      </c>
      <c r="M7" s="12">
        <v>33117.98213274933</v>
      </c>
      <c r="N7" s="12">
        <v>33117.98213274933</v>
      </c>
      <c r="O7" s="10">
        <f t="shared" si="1"/>
        <v>386269.7284460068</v>
      </c>
    </row>
    <row r="8" spans="1:15" ht="12.75">
      <c r="A8" s="3">
        <v>4</v>
      </c>
      <c r="B8" s="6" t="s">
        <v>2</v>
      </c>
      <c r="C8" s="10">
        <v>42852.04</v>
      </c>
      <c r="D8" s="10">
        <v>46538.24</v>
      </c>
      <c r="E8" s="10">
        <v>48618.293047165185</v>
      </c>
      <c r="F8" s="10">
        <f t="shared" si="0"/>
        <v>138008.57304716518</v>
      </c>
      <c r="G8" s="12">
        <v>28734.980340251208</v>
      </c>
      <c r="H8" s="12">
        <f>(255241.19-G8)/7</f>
        <v>32358.029951392684</v>
      </c>
      <c r="I8" s="12">
        <v>32358.029951392684</v>
      </c>
      <c r="J8" s="12">
        <v>32358.029951392684</v>
      </c>
      <c r="K8" s="12">
        <v>32358.029951392684</v>
      </c>
      <c r="L8" s="12">
        <v>32358.029951392684</v>
      </c>
      <c r="M8" s="12">
        <v>32358.029951392684</v>
      </c>
      <c r="N8" s="12">
        <v>32358.029951392684</v>
      </c>
      <c r="O8" s="10">
        <f t="shared" si="1"/>
        <v>393249.7630471651</v>
      </c>
    </row>
    <row r="9" spans="1:15" ht="12.75">
      <c r="A9" s="3">
        <v>5</v>
      </c>
      <c r="B9" s="6" t="s">
        <v>3</v>
      </c>
      <c r="C9" s="10">
        <v>45302</v>
      </c>
      <c r="D9" s="10">
        <v>50307.09</v>
      </c>
      <c r="E9" s="10">
        <v>47422.48929818228</v>
      </c>
      <c r="F9" s="10">
        <f t="shared" si="0"/>
        <v>143031.57929818227</v>
      </c>
      <c r="G9" s="12">
        <v>27971.977702192427</v>
      </c>
      <c r="H9" s="12">
        <f>(274392.03-G9)/7</f>
        <v>35202.86461397251</v>
      </c>
      <c r="I9" s="12">
        <v>35202.86461397251</v>
      </c>
      <c r="J9" s="12">
        <v>35202.86461397251</v>
      </c>
      <c r="K9" s="12">
        <v>35202.86461397251</v>
      </c>
      <c r="L9" s="12">
        <v>35202.86461397251</v>
      </c>
      <c r="M9" s="12">
        <v>35202.86461397251</v>
      </c>
      <c r="N9" s="12">
        <v>35202.86461397251</v>
      </c>
      <c r="O9" s="10">
        <f t="shared" si="1"/>
        <v>417423.6092981822</v>
      </c>
    </row>
    <row r="10" spans="1:15" ht="12.75">
      <c r="A10" s="3">
        <v>6</v>
      </c>
      <c r="B10" s="6" t="s">
        <v>4</v>
      </c>
      <c r="C10" s="10">
        <v>32110.05</v>
      </c>
      <c r="D10" s="10">
        <v>36434.63</v>
      </c>
      <c r="E10" s="10">
        <v>38098.85709832337</v>
      </c>
      <c r="F10" s="10">
        <f t="shared" si="0"/>
        <v>106643.53709832337</v>
      </c>
      <c r="G10" s="12">
        <v>22527.70580522623</v>
      </c>
      <c r="H10" s="12">
        <f>(218881.82-G10)/7</f>
        <v>28050.58774211054</v>
      </c>
      <c r="I10" s="12">
        <v>28050.58774211054</v>
      </c>
      <c r="J10" s="12">
        <v>28050.58774211054</v>
      </c>
      <c r="K10" s="12">
        <v>28050.58774211054</v>
      </c>
      <c r="L10" s="12">
        <v>28050.58774211054</v>
      </c>
      <c r="M10" s="12">
        <v>28050.58774211054</v>
      </c>
      <c r="N10" s="12">
        <v>28050.58774211054</v>
      </c>
      <c r="O10" s="10">
        <f t="shared" si="1"/>
        <v>325525.3570983234</v>
      </c>
    </row>
    <row r="11" spans="1:15" ht="12.75">
      <c r="A11" s="3">
        <v>7</v>
      </c>
      <c r="B11" s="7" t="s">
        <v>18</v>
      </c>
      <c r="C11" s="10">
        <v>52542.94</v>
      </c>
      <c r="D11" s="10">
        <v>52799.43</v>
      </c>
      <c r="E11" s="10">
        <v>45646.423916410255</v>
      </c>
      <c r="F11" s="10">
        <f t="shared" si="0"/>
        <v>150988.79391641024</v>
      </c>
      <c r="G11" s="12">
        <v>29489.470172688176</v>
      </c>
      <c r="H11" s="12">
        <f>(298431.5-G11)/7</f>
        <v>38420.289975330255</v>
      </c>
      <c r="I11" s="12">
        <v>38420.289975330255</v>
      </c>
      <c r="J11" s="12">
        <v>38420.289975330255</v>
      </c>
      <c r="K11" s="12">
        <v>38420.289975330255</v>
      </c>
      <c r="L11" s="12">
        <v>38420.289975330255</v>
      </c>
      <c r="M11" s="12">
        <v>38420.289975330255</v>
      </c>
      <c r="N11" s="12">
        <v>38420.289975330255</v>
      </c>
      <c r="O11" s="10">
        <f t="shared" si="1"/>
        <v>449420.2939164101</v>
      </c>
    </row>
    <row r="12" spans="1:15" ht="12.75">
      <c r="A12" s="3">
        <v>8</v>
      </c>
      <c r="B12" s="6" t="s">
        <v>16</v>
      </c>
      <c r="C12" s="10">
        <v>11916.39</v>
      </c>
      <c r="D12" s="10">
        <v>13235.72</v>
      </c>
      <c r="E12" s="10">
        <v>12478.264557072427</v>
      </c>
      <c r="F12" s="10">
        <f t="shared" si="0"/>
        <v>37630.37455707243</v>
      </c>
      <c r="G12" s="10">
        <v>7360.29</v>
      </c>
      <c r="H12" s="10">
        <f>(27982.87-G12)/7</f>
        <v>2946.082857142857</v>
      </c>
      <c r="I12" s="10">
        <v>2946.082857142857</v>
      </c>
      <c r="J12" s="10">
        <v>2946.082857142857</v>
      </c>
      <c r="K12" s="10">
        <v>2946.082857142857</v>
      </c>
      <c r="L12" s="10">
        <v>2946.082857142857</v>
      </c>
      <c r="M12" s="10">
        <v>2946.082857142857</v>
      </c>
      <c r="N12" s="10">
        <v>2946.082857142857</v>
      </c>
      <c r="O12" s="10">
        <f t="shared" si="1"/>
        <v>65613.24455707242</v>
      </c>
    </row>
    <row r="13" spans="1:15" ht="12.75">
      <c r="A13" s="3">
        <v>9</v>
      </c>
      <c r="B13" s="6" t="s">
        <v>22</v>
      </c>
      <c r="C13" s="10">
        <v>0</v>
      </c>
      <c r="D13" s="10">
        <v>94.99</v>
      </c>
      <c r="E13" s="10">
        <v>17557.94</v>
      </c>
      <c r="F13" s="10">
        <f t="shared" si="0"/>
        <v>17652.93</v>
      </c>
      <c r="G13" s="10">
        <v>10839.71</v>
      </c>
      <c r="H13" s="10">
        <f>(53869.47-G13)/7</f>
        <v>6147.108571428572</v>
      </c>
      <c r="I13" s="10">
        <v>6147.108571428572</v>
      </c>
      <c r="J13" s="10">
        <v>6147.108571428572</v>
      </c>
      <c r="K13" s="10">
        <v>6147.108571428572</v>
      </c>
      <c r="L13" s="10">
        <v>6147.108571428572</v>
      </c>
      <c r="M13" s="10">
        <v>6147.108571428572</v>
      </c>
      <c r="N13" s="10">
        <v>6147.108571428572</v>
      </c>
      <c r="O13" s="10">
        <f t="shared" si="1"/>
        <v>71522.40000000001</v>
      </c>
    </row>
    <row r="14" spans="1:15" ht="12.75">
      <c r="A14" s="5"/>
      <c r="B14" s="2" t="s">
        <v>5</v>
      </c>
      <c r="C14" s="11">
        <f aca="true" t="shared" si="2" ref="C14:H14">SUM(C5:C13)</f>
        <v>382015.91000000003</v>
      </c>
      <c r="D14" s="11">
        <f t="shared" si="2"/>
        <v>418260.00999999995</v>
      </c>
      <c r="E14" s="11">
        <f t="shared" si="2"/>
        <v>415774.07599999994</v>
      </c>
      <c r="F14" s="11">
        <f t="shared" si="2"/>
        <v>1216049.996</v>
      </c>
      <c r="G14" s="11">
        <f t="shared" si="2"/>
        <v>250250</v>
      </c>
      <c r="H14" s="11">
        <f t="shared" si="2"/>
        <v>285812.78574021603</v>
      </c>
      <c r="I14" s="11">
        <f aca="true" t="shared" si="3" ref="I14:N14">SUM(I5:I13)</f>
        <v>285812.7657142857</v>
      </c>
      <c r="J14" s="11">
        <f t="shared" si="3"/>
        <v>285812.7657142857</v>
      </c>
      <c r="K14" s="11">
        <f t="shared" si="3"/>
        <v>285812.7657142857</v>
      </c>
      <c r="L14" s="11">
        <f t="shared" si="3"/>
        <v>285812.7657142857</v>
      </c>
      <c r="M14" s="11">
        <f t="shared" si="3"/>
        <v>285812.7657142857</v>
      </c>
      <c r="N14" s="11">
        <f t="shared" si="3"/>
        <v>285812.7657142857</v>
      </c>
      <c r="O14" s="11">
        <f>SUM(O5:O13)</f>
        <v>3466989.37602593</v>
      </c>
    </row>
    <row r="15" spans="1:15" ht="12.75">
      <c r="A15" s="3">
        <v>10</v>
      </c>
      <c r="B15" s="6" t="s">
        <v>15</v>
      </c>
      <c r="C15" s="10">
        <v>172773.3</v>
      </c>
      <c r="D15" s="10">
        <v>177134.62</v>
      </c>
      <c r="E15" s="10">
        <v>175207.45859306643</v>
      </c>
      <c r="F15" s="10">
        <f aca="true" t="shared" si="4" ref="F15:F28">C15+D15+E15</f>
        <v>525115.3785930665</v>
      </c>
      <c r="G15" s="10">
        <v>106694.43</v>
      </c>
      <c r="H15" s="10">
        <f>(965107.21-G15)/7</f>
        <v>122630.39714285715</v>
      </c>
      <c r="I15" s="10">
        <v>122630.39714285715</v>
      </c>
      <c r="J15" s="10">
        <v>122630.39714285715</v>
      </c>
      <c r="K15" s="10">
        <v>122630.39714285715</v>
      </c>
      <c r="L15" s="10">
        <v>122630.39714285715</v>
      </c>
      <c r="M15" s="10">
        <v>122630.39714285715</v>
      </c>
      <c r="N15" s="10">
        <v>122630.39714285715</v>
      </c>
      <c r="O15" s="10">
        <f aca="true" t="shared" si="5" ref="O15:O28">C15+D15+E15+G15+H15+I15+J15+K15+L15+M15+N15</f>
        <v>1490222.5885930664</v>
      </c>
    </row>
    <row r="16" spans="1:15" ht="12.75">
      <c r="A16" s="3">
        <v>11</v>
      </c>
      <c r="B16" s="7" t="s">
        <v>6</v>
      </c>
      <c r="C16" s="10">
        <v>140890.46</v>
      </c>
      <c r="D16" s="10">
        <v>131332.48</v>
      </c>
      <c r="E16" s="10">
        <v>119444.72754060362</v>
      </c>
      <c r="F16" s="10">
        <f t="shared" si="4"/>
        <v>391667.6675406036</v>
      </c>
      <c r="G16" s="10">
        <v>79855.57</v>
      </c>
      <c r="H16" s="10">
        <f>(712865.76-G16)/7</f>
        <v>90430.02714285713</v>
      </c>
      <c r="I16" s="10">
        <v>90430.02714285713</v>
      </c>
      <c r="J16" s="10">
        <v>90430.02714285713</v>
      </c>
      <c r="K16" s="10">
        <v>90430.02714285713</v>
      </c>
      <c r="L16" s="10">
        <v>90430.02714285713</v>
      </c>
      <c r="M16" s="10">
        <v>90430.02714285713</v>
      </c>
      <c r="N16" s="10">
        <v>90430.02714285713</v>
      </c>
      <c r="O16" s="10">
        <f t="shared" si="5"/>
        <v>1104533.4275406033</v>
      </c>
    </row>
    <row r="17" spans="1:15" ht="12.75">
      <c r="A17" s="3">
        <v>12</v>
      </c>
      <c r="B17" s="6" t="s">
        <v>7</v>
      </c>
      <c r="C17" s="10">
        <v>1226.92</v>
      </c>
      <c r="D17" s="10">
        <v>1260.08</v>
      </c>
      <c r="E17" s="10">
        <v>1265.3693159533436</v>
      </c>
      <c r="F17" s="10">
        <f t="shared" si="4"/>
        <v>3752.3693159533436</v>
      </c>
      <c r="G17" s="10">
        <v>770.64</v>
      </c>
      <c r="H17" s="10">
        <f>(6465.14-G17)/7</f>
        <v>813.5</v>
      </c>
      <c r="I17" s="10">
        <v>813.5</v>
      </c>
      <c r="J17" s="10">
        <v>813.5</v>
      </c>
      <c r="K17" s="10">
        <v>813.5</v>
      </c>
      <c r="L17" s="10">
        <v>813.5</v>
      </c>
      <c r="M17" s="10">
        <v>813.5</v>
      </c>
      <c r="N17" s="10">
        <v>813.5</v>
      </c>
      <c r="O17" s="10">
        <f t="shared" si="5"/>
        <v>10217.509315953343</v>
      </c>
    </row>
    <row r="18" spans="1:15" ht="12.75">
      <c r="A18" s="3">
        <v>13</v>
      </c>
      <c r="B18" s="6" t="s">
        <v>8</v>
      </c>
      <c r="C18" s="10">
        <v>1293.24</v>
      </c>
      <c r="D18" s="10">
        <v>1326.4</v>
      </c>
      <c r="E18" s="10">
        <v>1338.8937429159214</v>
      </c>
      <c r="F18" s="10">
        <f t="shared" si="4"/>
        <v>3958.5337429159217</v>
      </c>
      <c r="G18" s="10">
        <v>815.44</v>
      </c>
      <c r="H18" s="10">
        <f>(6242.29-G18)/7</f>
        <v>775.2642857142857</v>
      </c>
      <c r="I18" s="10">
        <v>775.2642857142857</v>
      </c>
      <c r="J18" s="10">
        <v>775.2642857142857</v>
      </c>
      <c r="K18" s="10">
        <v>775.2642857142857</v>
      </c>
      <c r="L18" s="10">
        <v>775.2642857142857</v>
      </c>
      <c r="M18" s="10">
        <v>775.2642857142857</v>
      </c>
      <c r="N18" s="10">
        <v>775.2642857142857</v>
      </c>
      <c r="O18" s="10">
        <f t="shared" si="5"/>
        <v>10200.82374291592</v>
      </c>
    </row>
    <row r="19" spans="1:15" ht="12.75">
      <c r="A19" s="3">
        <v>14</v>
      </c>
      <c r="B19" s="6" t="s">
        <v>9</v>
      </c>
      <c r="C19" s="10">
        <v>1027.96</v>
      </c>
      <c r="D19" s="10">
        <v>1061.12</v>
      </c>
      <c r="E19" s="10">
        <v>1074.0215673185658</v>
      </c>
      <c r="F19" s="10">
        <f t="shared" si="4"/>
        <v>3163.1015673185657</v>
      </c>
      <c r="G19" s="10">
        <v>654.15</v>
      </c>
      <c r="H19" s="10">
        <f>(4899.86-G19)/7</f>
        <v>606.53</v>
      </c>
      <c r="I19" s="10">
        <v>606.53</v>
      </c>
      <c r="J19" s="10">
        <v>606.53</v>
      </c>
      <c r="K19" s="10">
        <v>606.53</v>
      </c>
      <c r="L19" s="10">
        <v>606.53</v>
      </c>
      <c r="M19" s="10">
        <v>606.53</v>
      </c>
      <c r="N19" s="10">
        <v>606.53</v>
      </c>
      <c r="O19" s="10">
        <f t="shared" si="5"/>
        <v>8062.961567318564</v>
      </c>
    </row>
    <row r="20" spans="1:15" ht="12.75">
      <c r="A20" s="3">
        <v>15</v>
      </c>
      <c r="B20" s="6" t="s">
        <v>10</v>
      </c>
      <c r="C20" s="10">
        <v>928.48</v>
      </c>
      <c r="D20" s="10">
        <v>961.64</v>
      </c>
      <c r="E20" s="10">
        <v>961.0913354837958</v>
      </c>
      <c r="F20" s="10">
        <f t="shared" si="4"/>
        <v>2851.2113354837957</v>
      </c>
      <c r="G20" s="10">
        <v>585.33</v>
      </c>
      <c r="H20" s="10">
        <f>(4518.61-G20)/7</f>
        <v>561.8971428571429</v>
      </c>
      <c r="I20" s="10">
        <v>561.8971428571429</v>
      </c>
      <c r="J20" s="10">
        <v>561.8971428571429</v>
      </c>
      <c r="K20" s="10">
        <v>561.8971428571429</v>
      </c>
      <c r="L20" s="10">
        <v>561.8971428571429</v>
      </c>
      <c r="M20" s="10">
        <v>561.8971428571429</v>
      </c>
      <c r="N20" s="10">
        <v>561.8971428571429</v>
      </c>
      <c r="O20" s="10">
        <f t="shared" si="5"/>
        <v>7369.821335483797</v>
      </c>
    </row>
    <row r="21" spans="1:15" ht="12.75">
      <c r="A21" s="3">
        <v>16</v>
      </c>
      <c r="B21" s="6" t="s">
        <v>23</v>
      </c>
      <c r="C21" s="10">
        <v>928.48</v>
      </c>
      <c r="D21" s="10">
        <v>961.64</v>
      </c>
      <c r="E21" s="10">
        <v>963.7198206381795</v>
      </c>
      <c r="F21" s="10">
        <f t="shared" si="4"/>
        <v>2853.8398206381794</v>
      </c>
      <c r="G21" s="10">
        <v>586.94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f t="shared" si="5"/>
        <v>3440.7798206381794</v>
      </c>
    </row>
    <row r="22" spans="1:15" ht="12.75">
      <c r="A22" s="3">
        <v>17</v>
      </c>
      <c r="B22" s="6" t="s">
        <v>62</v>
      </c>
      <c r="C22" s="10">
        <v>0</v>
      </c>
      <c r="D22" s="10">
        <v>0</v>
      </c>
      <c r="E22" s="10">
        <v>0</v>
      </c>
      <c r="F22" s="10">
        <f t="shared" si="4"/>
        <v>0</v>
      </c>
      <c r="G22" s="10">
        <v>0</v>
      </c>
      <c r="H22" s="10">
        <f>(4205.83-G22)/7</f>
        <v>600.8328571428572</v>
      </c>
      <c r="I22" s="10">
        <v>600.8328571428572</v>
      </c>
      <c r="J22" s="10">
        <v>600.8328571428572</v>
      </c>
      <c r="K22" s="10">
        <v>600.8328571428572</v>
      </c>
      <c r="L22" s="10">
        <v>600.8328571428572</v>
      </c>
      <c r="M22" s="10">
        <v>600.8328571428572</v>
      </c>
      <c r="N22" s="10">
        <v>600.8328571428572</v>
      </c>
      <c r="O22" s="10">
        <f t="shared" si="5"/>
        <v>4205.830000000001</v>
      </c>
    </row>
    <row r="23" spans="1:15" ht="12.75">
      <c r="A23" s="3">
        <v>18</v>
      </c>
      <c r="B23" s="6" t="s">
        <v>63</v>
      </c>
      <c r="C23" s="10">
        <v>0</v>
      </c>
      <c r="D23" s="10">
        <v>0</v>
      </c>
      <c r="E23" s="10">
        <v>0</v>
      </c>
      <c r="F23" s="10">
        <f t="shared" si="4"/>
        <v>0</v>
      </c>
      <c r="G23" s="10">
        <v>0</v>
      </c>
      <c r="H23" s="10">
        <f>(4362.89-G23)/7</f>
        <v>623.2700000000001</v>
      </c>
      <c r="I23" s="10">
        <v>623.27</v>
      </c>
      <c r="J23" s="10">
        <v>623.27</v>
      </c>
      <c r="K23" s="10">
        <v>623.27</v>
      </c>
      <c r="L23" s="10">
        <v>623.27</v>
      </c>
      <c r="M23" s="10">
        <v>623.27</v>
      </c>
      <c r="N23" s="10">
        <v>623.27</v>
      </c>
      <c r="O23" s="10">
        <f t="shared" si="5"/>
        <v>4362.889999999999</v>
      </c>
    </row>
    <row r="24" spans="1:15" ht="12.75">
      <c r="A24" s="3">
        <v>19</v>
      </c>
      <c r="B24" s="7" t="s">
        <v>11</v>
      </c>
      <c r="C24" s="10">
        <v>1823.8</v>
      </c>
      <c r="D24" s="10">
        <v>1856.96</v>
      </c>
      <c r="E24" s="10">
        <v>1867.7720032168513</v>
      </c>
      <c r="F24" s="10">
        <f t="shared" si="4"/>
        <v>5548.532003216851</v>
      </c>
      <c r="G24" s="10">
        <v>1137.5</v>
      </c>
      <c r="H24" s="10">
        <f>(10231.54-G24)/7</f>
        <v>1299.1485714285716</v>
      </c>
      <c r="I24" s="10">
        <v>1299.1485714285716</v>
      </c>
      <c r="J24" s="10">
        <v>1299.1485714285716</v>
      </c>
      <c r="K24" s="10">
        <v>1299.1485714285716</v>
      </c>
      <c r="L24" s="10">
        <v>1299.1485714285716</v>
      </c>
      <c r="M24" s="10">
        <v>1299.1485714285716</v>
      </c>
      <c r="N24" s="10">
        <v>1299.1485714285716</v>
      </c>
      <c r="O24" s="10">
        <f t="shared" si="5"/>
        <v>15780.072003216854</v>
      </c>
    </row>
    <row r="25" spans="1:15" ht="12.75">
      <c r="A25" s="3">
        <v>20</v>
      </c>
      <c r="B25" s="6" t="s">
        <v>12</v>
      </c>
      <c r="C25" s="10">
        <v>77.25</v>
      </c>
      <c r="D25" s="10">
        <v>77.25</v>
      </c>
      <c r="E25" s="10">
        <v>2909.21</v>
      </c>
      <c r="F25" s="10">
        <f t="shared" si="4"/>
        <v>3063.71</v>
      </c>
      <c r="G25" s="9">
        <v>1796.0526315789473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f t="shared" si="5"/>
        <v>4859.762631578948</v>
      </c>
    </row>
    <row r="26" spans="1:17" ht="12.75">
      <c r="A26" s="3">
        <v>21</v>
      </c>
      <c r="B26" s="6" t="s">
        <v>64</v>
      </c>
      <c r="C26" s="10">
        <v>0</v>
      </c>
      <c r="D26" s="10">
        <v>0</v>
      </c>
      <c r="E26" s="10">
        <v>0</v>
      </c>
      <c r="F26" s="10">
        <f t="shared" si="4"/>
        <v>0</v>
      </c>
      <c r="G26" s="9">
        <v>0</v>
      </c>
      <c r="H26" s="9">
        <f>(31073.57-G26)/7</f>
        <v>4439.081428571429</v>
      </c>
      <c r="I26" s="9">
        <v>4439.081428571429</v>
      </c>
      <c r="J26" s="9">
        <v>4439.081428571429</v>
      </c>
      <c r="K26" s="9">
        <v>4439.081428571429</v>
      </c>
      <c r="L26" s="9">
        <v>4439.081428571429</v>
      </c>
      <c r="M26" s="9">
        <v>4439.081428571429</v>
      </c>
      <c r="N26" s="9">
        <v>4439.081428571429</v>
      </c>
      <c r="O26" s="10">
        <f t="shared" si="5"/>
        <v>31073.570000000003</v>
      </c>
      <c r="Q26" s="29"/>
    </row>
    <row r="27" spans="1:17" ht="12.75">
      <c r="A27" s="3">
        <v>22</v>
      </c>
      <c r="B27" s="6" t="s">
        <v>20</v>
      </c>
      <c r="C27" s="10">
        <v>12802.73</v>
      </c>
      <c r="D27" s="10">
        <v>13173.06</v>
      </c>
      <c r="E27" s="10">
        <v>13022.513080803414</v>
      </c>
      <c r="F27" s="10">
        <f t="shared" si="4"/>
        <v>38998.30308080342</v>
      </c>
      <c r="G27" s="9">
        <v>7930.263157894737</v>
      </c>
      <c r="H27" s="9">
        <f>(77683.93-G27)/7</f>
        <v>9964.80954887218</v>
      </c>
      <c r="I27" s="9">
        <v>9964.80954887218</v>
      </c>
      <c r="J27" s="9">
        <v>9964.80954887218</v>
      </c>
      <c r="K27" s="9">
        <v>9964.80954887218</v>
      </c>
      <c r="L27" s="9">
        <v>9964.80954887218</v>
      </c>
      <c r="M27" s="9">
        <v>9964.80954887218</v>
      </c>
      <c r="N27" s="9">
        <v>9964.80954887218</v>
      </c>
      <c r="O27" s="10">
        <f t="shared" si="5"/>
        <v>116682.23308080339</v>
      </c>
      <c r="Q27" s="29"/>
    </row>
    <row r="28" spans="1:17" ht="12.75">
      <c r="A28" s="3">
        <v>23</v>
      </c>
      <c r="B28" s="6" t="s">
        <v>21</v>
      </c>
      <c r="C28" s="10">
        <v>2402.55</v>
      </c>
      <c r="D28" s="10">
        <v>5219.29</v>
      </c>
      <c r="E28" s="10">
        <v>6355.51</v>
      </c>
      <c r="F28" s="10">
        <f t="shared" si="4"/>
        <v>13977.35</v>
      </c>
      <c r="G28" s="9">
        <v>3923.684210526316</v>
      </c>
      <c r="H28" s="9">
        <f>(14021-G28)/7</f>
        <v>1442.4736842105262</v>
      </c>
      <c r="I28" s="9">
        <v>1442.4736842105262</v>
      </c>
      <c r="J28" s="9">
        <v>1442.4736842105262</v>
      </c>
      <c r="K28" s="9">
        <v>1442.4736842105262</v>
      </c>
      <c r="L28" s="9">
        <v>1442.4736842105262</v>
      </c>
      <c r="M28" s="9">
        <v>1442.4736842105262</v>
      </c>
      <c r="N28" s="9">
        <v>1442.4736842105262</v>
      </c>
      <c r="O28" s="10">
        <f t="shared" si="5"/>
        <v>27998.350000000002</v>
      </c>
      <c r="Q28" s="29"/>
    </row>
    <row r="29" spans="1:15" ht="12.75">
      <c r="A29" s="2"/>
      <c r="B29" s="2" t="s">
        <v>13</v>
      </c>
      <c r="C29" s="11">
        <f aca="true" t="shared" si="6" ref="C29:H29">SUM(C15:C28)</f>
        <v>336175.1699999999</v>
      </c>
      <c r="D29" s="11">
        <f t="shared" si="6"/>
        <v>334364.54000000004</v>
      </c>
      <c r="E29" s="11">
        <f t="shared" si="6"/>
        <v>324410.2870000001</v>
      </c>
      <c r="F29" s="11">
        <f t="shared" si="6"/>
        <v>994949.997</v>
      </c>
      <c r="G29" s="11">
        <f t="shared" si="6"/>
        <v>204750.00000000003</v>
      </c>
      <c r="H29" s="11">
        <f t="shared" si="6"/>
        <v>234187.23180451125</v>
      </c>
      <c r="I29" s="11">
        <f aca="true" t="shared" si="7" ref="I29:N29">SUM(I15:I28)</f>
        <v>234187.23180451125</v>
      </c>
      <c r="J29" s="11">
        <f t="shared" si="7"/>
        <v>234187.23180451125</v>
      </c>
      <c r="K29" s="11">
        <f t="shared" si="7"/>
        <v>234187.23180451125</v>
      </c>
      <c r="L29" s="11">
        <f t="shared" si="7"/>
        <v>234187.23180451125</v>
      </c>
      <c r="M29" s="11">
        <f t="shared" si="7"/>
        <v>234187.23180451125</v>
      </c>
      <c r="N29" s="11">
        <f t="shared" si="7"/>
        <v>234187.23180451125</v>
      </c>
      <c r="O29" s="11">
        <f>SUM(O15:O28)</f>
        <v>2839010.6196315787</v>
      </c>
    </row>
    <row r="30" spans="1:15" ht="12.75">
      <c r="A30" s="4"/>
      <c r="B30" s="4" t="s">
        <v>14</v>
      </c>
      <c r="C30" s="11">
        <f>C14+C29</f>
        <v>718191.08</v>
      </c>
      <c r="D30" s="11">
        <f>D14+D29</f>
        <v>752624.55</v>
      </c>
      <c r="E30" s="11">
        <v>740184.37</v>
      </c>
      <c r="F30" s="11">
        <f>C30+E30+D30</f>
        <v>2211000</v>
      </c>
      <c r="G30" s="11">
        <f>G14+G29</f>
        <v>455000</v>
      </c>
      <c r="H30" s="11">
        <f>H14+H29</f>
        <v>520000.0175447273</v>
      </c>
      <c r="I30" s="11">
        <f aca="true" t="shared" si="8" ref="I30:N30">I14+I29</f>
        <v>519999.99751879694</v>
      </c>
      <c r="J30" s="11">
        <f t="shared" si="8"/>
        <v>519999.99751879694</v>
      </c>
      <c r="K30" s="11">
        <f t="shared" si="8"/>
        <v>519999.99751879694</v>
      </c>
      <c r="L30" s="11">
        <f t="shared" si="8"/>
        <v>519999.99751879694</v>
      </c>
      <c r="M30" s="11">
        <f t="shared" si="8"/>
        <v>519999.99751879694</v>
      </c>
      <c r="N30" s="11">
        <f t="shared" si="8"/>
        <v>519999.99751879694</v>
      </c>
      <c r="O30" s="11">
        <f>O14+O29</f>
        <v>6305999.995657509</v>
      </c>
    </row>
    <row r="32" spans="2:6" ht="12.75">
      <c r="B32" s="17"/>
      <c r="C32" s="17"/>
      <c r="D32" s="17"/>
      <c r="E32" s="17" t="s">
        <v>47</v>
      </c>
      <c r="F32" s="17"/>
    </row>
    <row r="33" spans="2:6" ht="12.75">
      <c r="B33" s="18" t="s">
        <v>48</v>
      </c>
      <c r="C33" s="19">
        <v>6306000</v>
      </c>
      <c r="D33" s="18"/>
      <c r="E33" s="18"/>
      <c r="F33" s="24"/>
    </row>
    <row r="34" spans="2:6" ht="12.75">
      <c r="B34" s="18" t="s">
        <v>49</v>
      </c>
      <c r="C34" s="19">
        <v>2211000</v>
      </c>
      <c r="D34" s="18"/>
      <c r="E34" s="18"/>
      <c r="F34" s="24"/>
    </row>
    <row r="35" spans="2:6" ht="12.75">
      <c r="B35" s="18" t="s">
        <v>52</v>
      </c>
      <c r="C35" s="13">
        <f>C33-C34</f>
        <v>4095000</v>
      </c>
      <c r="D35" s="13"/>
      <c r="E35" s="13"/>
      <c r="F35" s="25"/>
    </row>
    <row r="36" spans="2:6" ht="12.75">
      <c r="B36" s="18" t="s">
        <v>65</v>
      </c>
      <c r="C36" s="23">
        <v>-2382.99</v>
      </c>
      <c r="D36" s="18"/>
      <c r="E36" s="18"/>
      <c r="F36" s="24"/>
    </row>
    <row r="37" spans="2:6" ht="12.75">
      <c r="B37" s="18" t="s">
        <v>66</v>
      </c>
      <c r="C37" s="13">
        <f>C35+C36</f>
        <v>4092617.01</v>
      </c>
      <c r="D37" s="18"/>
      <c r="E37" s="18"/>
      <c r="F37" s="24"/>
    </row>
    <row r="38" spans="2:6" ht="12.75">
      <c r="B38" s="18"/>
      <c r="C38" s="19"/>
      <c r="D38" s="18"/>
      <c r="E38" s="18"/>
      <c r="F38" s="24"/>
    </row>
    <row r="39" spans="2:6" ht="12.75">
      <c r="B39" s="20" t="s">
        <v>53</v>
      </c>
      <c r="C39" s="14" t="s">
        <v>37</v>
      </c>
      <c r="D39" s="14" t="s">
        <v>38</v>
      </c>
      <c r="E39" s="18"/>
      <c r="F39" s="24"/>
    </row>
    <row r="40" spans="2:6" ht="12.75">
      <c r="B40" s="18" t="s">
        <v>0</v>
      </c>
      <c r="C40" s="19">
        <f>C37*D40/100</f>
        <v>2169087.0153</v>
      </c>
      <c r="D40" s="21">
        <v>53</v>
      </c>
      <c r="E40" s="30">
        <f>D40+D41</f>
        <v>55</v>
      </c>
      <c r="F40" s="26"/>
    </row>
    <row r="41" spans="2:6" ht="12.75">
      <c r="B41" s="18" t="s">
        <v>39</v>
      </c>
      <c r="C41" s="19">
        <f>C37*D41/100</f>
        <v>81852.34019999999</v>
      </c>
      <c r="D41" s="21">
        <v>2</v>
      </c>
      <c r="E41" s="31"/>
      <c r="F41" s="27"/>
    </row>
    <row r="42" spans="2:6" ht="12.75">
      <c r="B42" s="16" t="s">
        <v>50</v>
      </c>
      <c r="C42" s="13">
        <f>SUM(C40:C41)</f>
        <v>2250939.3555</v>
      </c>
      <c r="D42" s="15"/>
      <c r="E42" s="16"/>
      <c r="F42" s="28"/>
    </row>
    <row r="43" spans="2:6" ht="12.75">
      <c r="B43" s="18" t="s">
        <v>40</v>
      </c>
      <c r="C43" s="19">
        <f>C37*D43/100</f>
        <v>122778.5103</v>
      </c>
      <c r="D43" s="21">
        <v>3</v>
      </c>
      <c r="E43" s="30">
        <f>D43+D44+D45+D46</f>
        <v>45</v>
      </c>
      <c r="F43" s="26"/>
    </row>
    <row r="44" spans="2:6" ht="12.75">
      <c r="B44" s="18" t="s">
        <v>41</v>
      </c>
      <c r="C44" s="19">
        <f>C37*D44/100</f>
        <v>1677972.9741</v>
      </c>
      <c r="D44" s="21">
        <v>41</v>
      </c>
      <c r="E44" s="32"/>
      <c r="F44" s="27"/>
    </row>
    <row r="45" spans="2:6" ht="12.75">
      <c r="B45" s="18" t="s">
        <v>42</v>
      </c>
      <c r="C45" s="19">
        <f>C37*D45/100</f>
        <v>30694.627575</v>
      </c>
      <c r="D45" s="21">
        <v>0.75</v>
      </c>
      <c r="E45" s="32"/>
      <c r="F45" s="27"/>
    </row>
    <row r="46" spans="2:6" ht="12.75">
      <c r="B46" s="18" t="s">
        <v>43</v>
      </c>
      <c r="C46" s="19">
        <f>C37*D46/100</f>
        <v>10231.542524999999</v>
      </c>
      <c r="D46" s="21">
        <v>0.25</v>
      </c>
      <c r="E46" s="31"/>
      <c r="F46" s="27"/>
    </row>
    <row r="47" spans="2:6" ht="12.75">
      <c r="B47" s="16" t="s">
        <v>51</v>
      </c>
      <c r="C47" s="13">
        <f>SUM(C43:C46)</f>
        <v>1841677.6545</v>
      </c>
      <c r="D47" s="21"/>
      <c r="E47" s="22"/>
      <c r="F47" s="27"/>
    </row>
    <row r="48" spans="2:6" ht="12.75">
      <c r="B48" s="18"/>
      <c r="C48" s="13">
        <f>C42+C47</f>
        <v>4092617.01</v>
      </c>
      <c r="D48" s="15">
        <f>SUM(D40:D46)</f>
        <v>100</v>
      </c>
      <c r="E48" s="18"/>
      <c r="F48" s="24"/>
    </row>
    <row r="50" spans="2:13" ht="12.75">
      <c r="B50" t="s">
        <v>34</v>
      </c>
      <c r="C50" t="s">
        <v>35</v>
      </c>
      <c r="G50" t="s">
        <v>28</v>
      </c>
      <c r="J50" t="s">
        <v>30</v>
      </c>
      <c r="M50" t="s">
        <v>32</v>
      </c>
    </row>
    <row r="51" spans="2:13" ht="12.75">
      <c r="B51" t="s">
        <v>26</v>
      </c>
      <c r="C51" t="s">
        <v>27</v>
      </c>
      <c r="G51" t="s">
        <v>29</v>
      </c>
      <c r="J51" t="s">
        <v>31</v>
      </c>
      <c r="M51" t="s">
        <v>33</v>
      </c>
    </row>
  </sheetData>
  <mergeCells count="2">
    <mergeCell ref="E40:E41"/>
    <mergeCell ref="E43:E46"/>
  </mergeCells>
  <printOptions/>
  <pageMargins left="0.16" right="0.16" top="0.11" bottom="0.16" header="0.11" footer="0.15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grigorita.feraru</dc:creator>
  <cp:keywords/>
  <dc:description/>
  <cp:lastModifiedBy>Administrator</cp:lastModifiedBy>
  <cp:lastPrinted>2015-05-06T08:34:47Z</cp:lastPrinted>
  <dcterms:created xsi:type="dcterms:W3CDTF">2014-01-15T12:53:47Z</dcterms:created>
  <dcterms:modified xsi:type="dcterms:W3CDTF">2015-05-27T08:53:38Z</dcterms:modified>
  <cp:category/>
  <cp:version/>
  <cp:contentType/>
  <cp:contentStatus/>
</cp:coreProperties>
</file>